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2"/>
  </bookViews>
  <sheets>
    <sheet name="2кв" sheetId="24" r:id="rId1"/>
    <sheet name="3кв" sheetId="25" r:id="rId2"/>
    <sheet name="4кв" sheetId="26" r:id="rId3"/>
    <sheet name="отчет" sheetId="27" r:id="rId4"/>
  </sheets>
  <definedNames>
    <definedName name="_xlnm.Print_Area" localSheetId="0">'2кв'!$A$1:$E$55</definedName>
    <definedName name="_xlnm.Print_Area" localSheetId="1">'3кв'!$A$1:$E$71</definedName>
    <definedName name="_xlnm.Print_Area" localSheetId="2">'4кв'!$A$1:$E$59</definedName>
    <definedName name="_xlnm.Print_Area" localSheetId="3">отчет!$A$1:$C$49</definedName>
  </definedNames>
  <calcPr calcId="152511"/>
</workbook>
</file>

<file path=xl/calcChain.xml><?xml version="1.0" encoding="utf-8"?>
<calcChain xmlns="http://schemas.openxmlformats.org/spreadsheetml/2006/main">
  <c r="C24" i="27" l="1"/>
  <c r="C36" i="27"/>
  <c r="C35" i="27"/>
  <c r="C34" i="27"/>
  <c r="C31" i="27"/>
  <c r="C29" i="27"/>
  <c r="C28" i="27"/>
  <c r="C27" i="27"/>
  <c r="C25" i="27" s="1"/>
  <c r="C22" i="27"/>
  <c r="D22" i="27" s="1"/>
  <c r="C23" i="27"/>
  <c r="C17" i="27"/>
  <c r="C18" i="27"/>
  <c r="C19" i="27"/>
  <c r="C20" i="27"/>
  <c r="C21" i="27"/>
  <c r="C16" i="27"/>
  <c r="C38" i="27" s="1"/>
  <c r="C13" i="27"/>
  <c r="C14" i="27" s="1"/>
  <c r="C44" i="27" l="1"/>
  <c r="C39" i="27" l="1"/>
  <c r="B49" i="26" l="1"/>
  <c r="E32" i="26"/>
  <c r="E28" i="26"/>
  <c r="E30" i="26"/>
  <c r="B57" i="26"/>
  <c r="E23" i="26"/>
  <c r="E22" i="26"/>
  <c r="B52" i="26" l="1"/>
  <c r="B53" i="26" s="1"/>
  <c r="E28" i="25"/>
  <c r="B69" i="25" l="1"/>
  <c r="E28" i="24"/>
  <c r="E27" i="25"/>
  <c r="E26" i="25"/>
  <c r="E25" i="25"/>
  <c r="E24" i="25"/>
  <c r="E40" i="25" l="1"/>
  <c r="E41" i="25"/>
  <c r="E42" i="25"/>
  <c r="E23" i="25" l="1"/>
  <c r="E22" i="25"/>
  <c r="E44" i="25" s="1"/>
  <c r="B64" i="25" l="1"/>
  <c r="B65" i="25" s="1"/>
  <c r="E23" i="24" l="1"/>
  <c r="E22" i="24"/>
  <c r="E34" i="24" l="1"/>
  <c r="B54" i="24" s="1"/>
  <c r="B55" i="24" s="1"/>
</calcChain>
</file>

<file path=xl/sharedStrings.xml><?xml version="1.0" encoding="utf-8"?>
<sst xmlns="http://schemas.openxmlformats.org/spreadsheetml/2006/main" count="306" uniqueCount="126">
  <si>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</si>
  <si>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</si>
  <si>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</si>
  <si>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</si>
  <si>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</si>
  <si>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</si>
  <si>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</si>
  <si>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</si>
  <si>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</si>
  <si>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</si>
  <si>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</si>
  <si>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</si>
  <si>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</si>
  <si>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</si>
  <si>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</si>
  <si>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</si>
  <si>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</si>
  <si>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</si>
  <si>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</si>
  <si>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</si>
  <si>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</si>
  <si>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</si>
  <si>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</si>
  <si>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</si>
  <si>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</si>
  <si>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</si>
  <si>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</si>
  <si>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</si>
  <si>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</si>
  <si>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</si>
  <si>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</si>
  <si>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</si>
  <si>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</si>
  <si>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</si>
  <si>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</si>
  <si>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</si>
  <si>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 xml:space="preserve">определена приложением № 2 к договору </t>
  </si>
  <si>
    <t>апрель</t>
  </si>
  <si>
    <t>г. Россошь, ул. Фурманова, д. 1</t>
  </si>
  <si>
    <t>за июнь 2024 года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</si>
  <si>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Горбанева Артема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</si>
  <si>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11.03.2024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</si>
  <si>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№10  от   01.04.2024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</si>
  <si>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Фурманова</t>
    </r>
  </si>
  <si>
    <t>июнь</t>
  </si>
  <si>
    <t>Заказчик - Собственники МКД, в лице председателя совета МКД Горбанева А.Н.</t>
  </si>
  <si>
    <t xml:space="preserve">Остаток на начало квартала </t>
  </si>
  <si>
    <t>водоотведение на СОИ</t>
  </si>
  <si>
    <t>холодная вода на СОИ</t>
  </si>
  <si>
    <t>электроэнергия на СОИ</t>
  </si>
  <si>
    <t>горячая вода на СОИ</t>
  </si>
  <si>
    <t>Поверка ОДПУ ТЭ</t>
  </si>
  <si>
    <t>Установка информационных стендов, 3 шт</t>
  </si>
  <si>
    <t>Установка скамеек, 3 шт.</t>
  </si>
  <si>
    <t>Предъявлено населению 67113,41</t>
  </si>
  <si>
    <t>Ремнт ГВС - насос (смета на три дома) 21842,05 руб. за счет средств ЖКХ</t>
  </si>
  <si>
    <t xml:space="preserve">           2. Всего за период с "01" 06 2024 г. по "30" 06 2024 г. выполнено работ (оказано услуг) на общую сумму сто тридцать восемь тысяч четыреста девятнадцать рублей 40 копеек.</t>
  </si>
  <si>
    <t>Общая площадь квартир - 2915,5</t>
  </si>
  <si>
    <t>3 квартал</t>
  </si>
  <si>
    <t>Монтаж крана на полив (смета)</t>
  </si>
  <si>
    <t>Ремонт крыльца первого подьезда (смета)</t>
  </si>
  <si>
    <t xml:space="preserve">Уборка мусора в подвале </t>
  </si>
  <si>
    <t>Покраска стоек козырька (кв.23)</t>
  </si>
  <si>
    <t>Установка доводчика (кв.21)</t>
  </si>
  <si>
    <t>июль</t>
  </si>
  <si>
    <t>август</t>
  </si>
  <si>
    <t>сентябрь</t>
  </si>
  <si>
    <t>Полив</t>
  </si>
  <si>
    <t>Справочно:</t>
  </si>
  <si>
    <t>Работы выполненные за счет средств ЖКХ</t>
  </si>
  <si>
    <t>за июнь-сентябрь 2024 года</t>
  </si>
  <si>
    <t>Установка досок обьявления (кв.3)</t>
  </si>
  <si>
    <t>Установка скамеек, 3 шт. - 42306,53 за счет средств ЖКХ</t>
  </si>
  <si>
    <t xml:space="preserve">Ремнт ГВС - насос (смета на три дома) </t>
  </si>
  <si>
    <t>Изготовление 3-х урн (смета) - 10427,41 за счет средств ЖКХ</t>
  </si>
  <si>
    <t>Покраска дверей (смета) - 7159,31 за счет средств ЖКХ</t>
  </si>
  <si>
    <t>ч/ч</t>
  </si>
  <si>
    <t>Предъявлено населению 303663,8</t>
  </si>
  <si>
    <t>Замена кранов на плети отопления (смета)</t>
  </si>
  <si>
    <t xml:space="preserve">           2. Всего за период с "01" 06 2024 г. по "30" 09 2024 г. выполнено работ (оказано услуг) на общую сумму триста восемьдесят четыре тысячи девятьсот шестнадцать рублей 17 копеек.</t>
  </si>
  <si>
    <t>за 4 квартал 2024 года</t>
  </si>
  <si>
    <t>4 квартал</t>
  </si>
  <si>
    <t>ноябрь</t>
  </si>
  <si>
    <t xml:space="preserve">Замена стекла (кв.12) </t>
  </si>
  <si>
    <t xml:space="preserve">           2. Всего за период с "01" 10 2024 г. по "31" 12 2024 г. выполнено работ (оказано услуг) на общую сумму двести пятнадцать тысяч триста шестьдесят шесть рублей 31 копейка.</t>
  </si>
  <si>
    <t>Предъявлено населению 238976,1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</si>
  <si>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</si>
  <si>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</si>
  <si>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</si>
  <si>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</si>
  <si>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</si>
  <si>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</si>
  <si>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</si>
  <si>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</si>
  <si>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</si>
  <si>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</si>
  <si>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работы по договору, всего</t>
  </si>
  <si>
    <t>Итого расходов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</si>
  <si>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</si>
  <si>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</si>
  <si>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</si>
  <si>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01.06.2024 г. по 31.12.2024 г.</t>
  </si>
  <si>
    <t>по ж.д. пул. Фурманова, д. 1</t>
  </si>
  <si>
    <t>Начислено всего 542229,61</t>
  </si>
  <si>
    <t>Остаток средств на 01.01.2025</t>
  </si>
  <si>
    <t>полив</t>
  </si>
  <si>
    <t>* горячая вода на СОИ - 19197,56</t>
  </si>
  <si>
    <t>* водоотведение на СОИ- 219661,62</t>
  </si>
  <si>
    <t>* холодная вода на СОИ - 10251,46</t>
  </si>
  <si>
    <t>* электроэнергия на СОИ- 41069,82</t>
  </si>
  <si>
    <t xml:space="preserve">   * Поверка ОДПУ ТЭ</t>
  </si>
  <si>
    <t xml:space="preserve">   * Ремнт ГВС - насос (смета на три дома) </t>
  </si>
  <si>
    <t xml:space="preserve">   * Установка информационных стендов, 3 шт</t>
  </si>
  <si>
    <t xml:space="preserve">   * Утановка скамеек, 3 шт. - 42306,53 за счет средств ЖКХ</t>
  </si>
  <si>
    <t xml:space="preserve">   * Монтаж крана на полив (смета)</t>
  </si>
  <si>
    <t xml:space="preserve">   * Изготовление 3-х урн (смета) - 10427,41 за счет средств ЖКХ</t>
  </si>
  <si>
    <t xml:space="preserve">   * Покраска дверей (смета) - 7159,31 за счет средств ЖКХ</t>
  </si>
  <si>
    <t xml:space="preserve">   * Ремонт крыльца первого подьезда (смета)</t>
  </si>
  <si>
    <t xml:space="preserve">   * Установка досок обьявления (смета)</t>
  </si>
  <si>
    <t xml:space="preserve">   * Замена кранов на плети отопления (смета)</t>
  </si>
  <si>
    <t>Непредвиденные работы 59 ч/ч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</si>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</sst>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2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" fontId="8" fillId="0" borderId="0" xfId="1" applyNumberFormat="1" applyFont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wrapText="1"/>
    </xf>
    <xf numFmtId="43" fontId="8" fillId="0" borderId="7" xfId="1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4" fillId="0" borderId="1" xfId="1" applyNumberFormat="1" applyFont="1" applyBorder="1" applyAlignment="1">
      <alignment horizontal="right"/>
    </xf>
    <xf numFmtId="0" fontId="4" fillId="0" borderId="8" xfId="0" applyFont="1" applyBorder="1" applyAlignment="1">
      <alignment vertical="center" wrapText="1"/>
    </xf>
    <xf numFmtId="43" fontId="0" fillId="0" borderId="0" xfId="0" applyNumberFormat="1"/>
    <xf numFmtId="0" fontId="4" fillId="0" borderId="9" xfId="0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view="pageBreakPreview" zoomScaleSheetLayoutView="100" workbookViewId="0">
      <selection activeCell="A13" sqref="A13:E13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1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39</v>
      </c>
      <c r="B3" s="50"/>
      <c r="C3" s="50"/>
      <c r="D3" s="50"/>
      <c r="E3" s="50"/>
    </row>
    <row r="4" spans="1:5" s="1" customFormat="1" ht="15.75" x14ac:dyDescent="0.25">
      <c r="A4" s="5" t="s">
        <v>13</v>
      </c>
      <c r="B4" s="20"/>
      <c r="C4" s="20"/>
      <c r="D4" s="30"/>
      <c r="E4" s="31">
        <v>45473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38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ht="12.75" customHeight="1" x14ac:dyDescent="0.25">
      <c r="A9" s="54" t="s">
        <v>40</v>
      </c>
      <c r="B9" s="54"/>
      <c r="C9" s="54"/>
      <c r="D9" s="54"/>
      <c r="E9" s="54"/>
    </row>
    <row r="10" spans="1:5" ht="22.5" customHeight="1" x14ac:dyDescent="0.25">
      <c r="A10" s="55" t="s">
        <v>14</v>
      </c>
      <c r="B10" s="56"/>
      <c r="C10" s="56"/>
      <c r="D10" s="56"/>
      <c r="E10" s="56"/>
    </row>
    <row r="11" spans="1:5" ht="29.25" customHeight="1" x14ac:dyDescent="0.25">
      <c r="A11" s="51" t="s">
        <v>41</v>
      </c>
      <c r="B11" s="51"/>
      <c r="C11" s="51"/>
      <c r="D11" s="51"/>
      <c r="E11" s="51"/>
    </row>
    <row r="12" spans="1:5" ht="14.25" customHeight="1" x14ac:dyDescent="0.25">
      <c r="A12" s="53" t="s">
        <v>15</v>
      </c>
      <c r="B12" s="57"/>
      <c r="C12" s="57"/>
      <c r="D12" s="57"/>
      <c r="E12" s="57"/>
    </row>
    <row r="13" spans="1:5" ht="19.5" customHeight="1" x14ac:dyDescent="0.25">
      <c r="A13" s="51" t="s">
        <v>22</v>
      </c>
      <c r="B13" s="51"/>
      <c r="C13" s="51"/>
      <c r="D13" s="51"/>
      <c r="E13" s="51"/>
    </row>
    <row r="14" spans="1:5" ht="12.75" customHeight="1" x14ac:dyDescent="0.25">
      <c r="A14" s="53" t="s">
        <v>2</v>
      </c>
      <c r="B14" s="57"/>
      <c r="C14" s="57"/>
      <c r="D14" s="57"/>
      <c r="E14" s="57"/>
    </row>
    <row r="15" spans="1:5" ht="18.75" customHeight="1" x14ac:dyDescent="0.25">
      <c r="A15" s="51" t="s">
        <v>34</v>
      </c>
      <c r="B15" s="51"/>
      <c r="C15" s="51"/>
      <c r="D15" s="51"/>
      <c r="E15" s="51"/>
    </row>
    <row r="16" spans="1:5" ht="14.25" customHeight="1" x14ac:dyDescent="0.25">
      <c r="A16" s="53" t="s">
        <v>16</v>
      </c>
      <c r="B16" s="57"/>
      <c r="C16" s="57"/>
      <c r="D16" s="57"/>
      <c r="E16" s="57"/>
    </row>
    <row r="17" spans="1:10" ht="29.25" customHeight="1" x14ac:dyDescent="0.25">
      <c r="A17" s="51" t="s">
        <v>17</v>
      </c>
      <c r="B17" s="51"/>
      <c r="C17" s="51"/>
      <c r="D17" s="51"/>
      <c r="E17" s="51"/>
    </row>
    <row r="18" spans="1:10" ht="64.5" customHeight="1" x14ac:dyDescent="0.25">
      <c r="A18" s="51" t="s">
        <v>42</v>
      </c>
      <c r="B18" s="51"/>
      <c r="C18" s="51"/>
      <c r="D18" s="51"/>
      <c r="E18" s="51"/>
    </row>
    <row r="19" spans="1:10" ht="30" customHeight="1" x14ac:dyDescent="0.25">
      <c r="A19" s="52" t="s">
        <v>43</v>
      </c>
      <c r="B19" s="52"/>
      <c r="C19" s="52"/>
      <c r="D19" s="52"/>
      <c r="E19" s="52"/>
    </row>
    <row r="20" spans="1:10" x14ac:dyDescent="0.25">
      <c r="A20" s="52"/>
      <c r="B20" s="52"/>
      <c r="C20" s="52"/>
      <c r="D20" s="52"/>
      <c r="E20" s="52"/>
      <c r="F20" s="2">
        <v>2915.5</v>
      </c>
      <c r="G20" s="2">
        <v>1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33</v>
      </c>
      <c r="B22" s="9" t="s">
        <v>36</v>
      </c>
      <c r="C22" s="3" t="s">
        <v>4</v>
      </c>
      <c r="D22" s="3">
        <v>14.89</v>
      </c>
      <c r="E22" s="8">
        <f>D22*F20*G20</f>
        <v>43411.794999999998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5.0599999999999996</v>
      </c>
      <c r="E23" s="8">
        <f>D23*F20*G20</f>
        <v>14752.429999999998</v>
      </c>
      <c r="J23" s="16"/>
    </row>
    <row r="24" spans="1:10" x14ac:dyDescent="0.25">
      <c r="A24" s="7" t="s">
        <v>49</v>
      </c>
      <c r="B24" s="9" t="s">
        <v>44</v>
      </c>
      <c r="C24" s="3" t="s">
        <v>26</v>
      </c>
      <c r="D24" s="3"/>
      <c r="E24" s="8">
        <v>4738.45</v>
      </c>
    </row>
    <row r="25" spans="1:10" x14ac:dyDescent="0.25">
      <c r="A25" s="7" t="s">
        <v>47</v>
      </c>
      <c r="B25" s="9" t="s">
        <v>44</v>
      </c>
      <c r="C25" s="3" t="s">
        <v>26</v>
      </c>
      <c r="D25" s="3"/>
      <c r="E25" s="8">
        <v>1784.8</v>
      </c>
    </row>
    <row r="26" spans="1:10" x14ac:dyDescent="0.25">
      <c r="A26" s="7" t="s">
        <v>50</v>
      </c>
      <c r="B26" s="9" t="s">
        <v>44</v>
      </c>
      <c r="C26" s="3" t="s">
        <v>26</v>
      </c>
      <c r="D26" s="3"/>
      <c r="E26" s="8">
        <v>1767.66</v>
      </c>
    </row>
    <row r="27" spans="1:10" x14ac:dyDescent="0.25">
      <c r="A27" s="7" t="s">
        <v>48</v>
      </c>
      <c r="B27" s="9" t="s">
        <v>44</v>
      </c>
      <c r="C27" s="3" t="s">
        <v>26</v>
      </c>
      <c r="D27" s="3"/>
      <c r="E27" s="8">
        <v>725.96</v>
      </c>
    </row>
    <row r="28" spans="1:10" x14ac:dyDescent="0.25">
      <c r="A28" s="7" t="s">
        <v>25</v>
      </c>
      <c r="B28" s="9" t="s">
        <v>44</v>
      </c>
      <c r="C28" s="3" t="s">
        <v>26</v>
      </c>
      <c r="D28" s="3"/>
      <c r="E28" s="8">
        <f>2981.91+2749.86</f>
        <v>5731.77</v>
      </c>
      <c r="J28" s="16"/>
    </row>
    <row r="29" spans="1:10" x14ac:dyDescent="0.25">
      <c r="A29" s="7" t="s">
        <v>51</v>
      </c>
      <c r="B29" s="9" t="s">
        <v>44</v>
      </c>
      <c r="C29" s="3" t="s">
        <v>26</v>
      </c>
      <c r="D29" s="3"/>
      <c r="E29" s="8">
        <v>16900</v>
      </c>
      <c r="J29" s="16"/>
    </row>
    <row r="30" spans="1:10" ht="30" x14ac:dyDescent="0.25">
      <c r="A30" s="7" t="s">
        <v>52</v>
      </c>
      <c r="B30" s="9" t="s">
        <v>44</v>
      </c>
      <c r="C30" s="3" t="s">
        <v>26</v>
      </c>
      <c r="D30" s="3"/>
      <c r="E30" s="8">
        <v>6300</v>
      </c>
      <c r="J30" s="16"/>
    </row>
    <row r="31" spans="1:10" ht="45" x14ac:dyDescent="0.25">
      <c r="A31" s="32" t="s">
        <v>55</v>
      </c>
      <c r="B31" s="9" t="s">
        <v>37</v>
      </c>
      <c r="C31" s="3" t="s">
        <v>26</v>
      </c>
      <c r="D31" s="3"/>
      <c r="E31" s="8">
        <v>0</v>
      </c>
      <c r="J31" s="16"/>
    </row>
    <row r="32" spans="1:10" x14ac:dyDescent="0.25">
      <c r="A32" s="32" t="s">
        <v>53</v>
      </c>
      <c r="B32" s="9" t="s">
        <v>44</v>
      </c>
      <c r="C32" s="3" t="s">
        <v>26</v>
      </c>
      <c r="D32" s="3"/>
      <c r="E32" s="8">
        <v>42306.53</v>
      </c>
      <c r="J32" s="16"/>
    </row>
    <row r="33" spans="1:10" x14ac:dyDescent="0.25">
      <c r="A33" s="29"/>
      <c r="B33" s="9"/>
      <c r="C33" s="3"/>
      <c r="D33" s="3"/>
      <c r="E33" s="8"/>
      <c r="J33" s="16"/>
    </row>
    <row r="34" spans="1:10" s="14" customFormat="1" ht="14.25" x14ac:dyDescent="0.2">
      <c r="A34" s="10" t="s">
        <v>24</v>
      </c>
      <c r="B34" s="11"/>
      <c r="C34" s="12"/>
      <c r="D34" s="12"/>
      <c r="E34" s="13">
        <f>SUM(E22:E33)</f>
        <v>138419.39500000002</v>
      </c>
      <c r="F34" s="15"/>
      <c r="J34" s="15"/>
    </row>
    <row r="36" spans="1:10" ht="31.5" customHeight="1" x14ac:dyDescent="0.25">
      <c r="A36" s="59" t="s">
        <v>56</v>
      </c>
      <c r="B36" s="59"/>
      <c r="C36" s="59"/>
      <c r="D36" s="59"/>
      <c r="E36" s="59"/>
    </row>
    <row r="37" spans="1:10" ht="31.5" customHeight="1" x14ac:dyDescent="0.25">
      <c r="A37" s="51" t="s">
        <v>21</v>
      </c>
      <c r="B37" s="51"/>
      <c r="C37" s="51"/>
      <c r="D37" s="51"/>
      <c r="E37" s="51"/>
    </row>
    <row r="38" spans="1:10" x14ac:dyDescent="0.25">
      <c r="A38" s="51" t="s">
        <v>20</v>
      </c>
      <c r="B38" s="51"/>
      <c r="C38" s="51"/>
      <c r="D38" s="51"/>
      <c r="E38" s="51"/>
      <c r="F38" s="14"/>
      <c r="G38" s="14"/>
      <c r="H38" s="14"/>
      <c r="I38" s="14"/>
      <c r="J38" s="15"/>
    </row>
    <row r="39" spans="1:10" ht="32.25" customHeight="1" x14ac:dyDescent="0.25">
      <c r="A39" s="51" t="s">
        <v>27</v>
      </c>
      <c r="B39" s="51"/>
      <c r="C39" s="51"/>
      <c r="D39" s="51"/>
      <c r="E39" s="51"/>
    </row>
    <row r="40" spans="1:10" x14ac:dyDescent="0.25">
      <c r="A40" s="51" t="s">
        <v>18</v>
      </c>
      <c r="B40" s="51"/>
      <c r="C40" s="51"/>
      <c r="D40" s="51"/>
      <c r="E40" s="51"/>
    </row>
    <row r="41" spans="1:10" x14ac:dyDescent="0.25">
      <c r="A41" s="60" t="s">
        <v>5</v>
      </c>
      <c r="B41" s="60"/>
      <c r="C41" s="60"/>
      <c r="D41" s="60"/>
      <c r="E41" s="60"/>
    </row>
    <row r="42" spans="1:10" x14ac:dyDescent="0.25">
      <c r="A42" s="51" t="s">
        <v>18</v>
      </c>
      <c r="B42" s="51"/>
      <c r="C42" s="51"/>
      <c r="D42" s="51"/>
      <c r="E42" s="51"/>
    </row>
    <row r="43" spans="1:10" x14ac:dyDescent="0.25">
      <c r="A43" s="61" t="s">
        <v>35</v>
      </c>
      <c r="B43" s="61"/>
      <c r="C43" s="61"/>
      <c r="D43" s="61"/>
      <c r="E43" s="61"/>
    </row>
    <row r="44" spans="1:10" x14ac:dyDescent="0.25">
      <c r="B44" s="58" t="s">
        <v>19</v>
      </c>
      <c r="C44" s="58"/>
      <c r="D44" s="58"/>
      <c r="E44" s="6" t="s">
        <v>6</v>
      </c>
    </row>
    <row r="45" spans="1:10" x14ac:dyDescent="0.25">
      <c r="A45" s="27"/>
      <c r="B45" s="27"/>
      <c r="C45" s="27"/>
      <c r="D45" s="27"/>
      <c r="E45" s="27"/>
    </row>
    <row r="46" spans="1:10" x14ac:dyDescent="0.25">
      <c r="A46" s="61" t="s">
        <v>45</v>
      </c>
      <c r="B46" s="61"/>
      <c r="C46" s="61"/>
      <c r="D46" s="61"/>
      <c r="E46" s="61"/>
    </row>
    <row r="47" spans="1:10" x14ac:dyDescent="0.25">
      <c r="B47" s="58" t="s">
        <v>19</v>
      </c>
      <c r="C47" s="58"/>
      <c r="D47" s="58"/>
      <c r="E47" s="6" t="s">
        <v>6</v>
      </c>
    </row>
    <row r="49" spans="1:2" x14ac:dyDescent="0.25">
      <c r="A49" s="17" t="s">
        <v>57</v>
      </c>
    </row>
    <row r="50" spans="1:2" x14ac:dyDescent="0.25">
      <c r="A50" s="14" t="s">
        <v>28</v>
      </c>
      <c r="B50" s="21"/>
    </row>
    <row r="51" spans="1:2" x14ac:dyDescent="0.25">
      <c r="A51" s="2" t="s">
        <v>46</v>
      </c>
      <c r="B51" s="25">
        <v>0</v>
      </c>
    </row>
    <row r="52" spans="1:2" x14ac:dyDescent="0.25">
      <c r="A52" s="18" t="s">
        <v>54</v>
      </c>
      <c r="B52" s="22"/>
    </row>
    <row r="53" spans="1:2" x14ac:dyDescent="0.25">
      <c r="A53" s="2" t="s">
        <v>31</v>
      </c>
      <c r="B53" s="22">
        <v>0</v>
      </c>
    </row>
    <row r="54" spans="1:2" ht="30" x14ac:dyDescent="0.25">
      <c r="A54" s="26" t="s">
        <v>30</v>
      </c>
      <c r="B54" s="22">
        <f>E34</f>
        <v>138419.39500000002</v>
      </c>
    </row>
    <row r="55" spans="1:2" ht="29.25" x14ac:dyDescent="0.25">
      <c r="A55" s="23" t="s">
        <v>29</v>
      </c>
      <c r="B55" s="24">
        <f>B51+B53-B54</f>
        <v>-138419.39500000002</v>
      </c>
    </row>
  </sheetData>
  <mergeCells count="29"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view="pageBreakPreview" topLeftCell="A28" zoomScaleSheetLayoutView="100" workbookViewId="0">
      <selection activeCell="D40" sqref="D40:D42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1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70</v>
      </c>
      <c r="B3" s="50"/>
      <c r="C3" s="50"/>
      <c r="D3" s="50"/>
      <c r="E3" s="50"/>
    </row>
    <row r="4" spans="1:5" s="1" customFormat="1" ht="15.75" x14ac:dyDescent="0.25">
      <c r="A4" s="5" t="s">
        <v>13</v>
      </c>
      <c r="B4" s="20"/>
      <c r="C4" s="20"/>
      <c r="D4" s="30"/>
      <c r="E4" s="31">
        <v>45565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38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ht="12.75" customHeight="1" x14ac:dyDescent="0.25">
      <c r="A9" s="54" t="s">
        <v>40</v>
      </c>
      <c r="B9" s="54"/>
      <c r="C9" s="54"/>
      <c r="D9" s="54"/>
      <c r="E9" s="54"/>
    </row>
    <row r="10" spans="1:5" ht="22.5" customHeight="1" x14ac:dyDescent="0.25">
      <c r="A10" s="55" t="s">
        <v>14</v>
      </c>
      <c r="B10" s="56"/>
      <c r="C10" s="56"/>
      <c r="D10" s="56"/>
      <c r="E10" s="56"/>
    </row>
    <row r="11" spans="1:5" ht="29.25" customHeight="1" x14ac:dyDescent="0.25">
      <c r="A11" s="51" t="s">
        <v>41</v>
      </c>
      <c r="B11" s="51"/>
      <c r="C11" s="51"/>
      <c r="D11" s="51"/>
      <c r="E11" s="51"/>
    </row>
    <row r="12" spans="1:5" ht="14.25" customHeight="1" x14ac:dyDescent="0.25">
      <c r="A12" s="53" t="s">
        <v>15</v>
      </c>
      <c r="B12" s="57"/>
      <c r="C12" s="57"/>
      <c r="D12" s="57"/>
      <c r="E12" s="57"/>
    </row>
    <row r="13" spans="1:5" ht="19.5" customHeight="1" x14ac:dyDescent="0.25">
      <c r="A13" s="51" t="s">
        <v>22</v>
      </c>
      <c r="B13" s="51"/>
      <c r="C13" s="51"/>
      <c r="D13" s="51"/>
      <c r="E13" s="51"/>
    </row>
    <row r="14" spans="1:5" ht="12.75" customHeight="1" x14ac:dyDescent="0.25">
      <c r="A14" s="53" t="s">
        <v>2</v>
      </c>
      <c r="B14" s="57"/>
      <c r="C14" s="57"/>
      <c r="D14" s="57"/>
      <c r="E14" s="57"/>
    </row>
    <row r="15" spans="1:5" ht="18.75" customHeight="1" x14ac:dyDescent="0.25">
      <c r="A15" s="51" t="s">
        <v>34</v>
      </c>
      <c r="B15" s="51"/>
      <c r="C15" s="51"/>
      <c r="D15" s="51"/>
      <c r="E15" s="51"/>
    </row>
    <row r="16" spans="1:5" ht="14.25" customHeight="1" x14ac:dyDescent="0.25">
      <c r="A16" s="53" t="s">
        <v>16</v>
      </c>
      <c r="B16" s="57"/>
      <c r="C16" s="57"/>
      <c r="D16" s="57"/>
      <c r="E16" s="57"/>
    </row>
    <row r="17" spans="1:10" ht="29.25" customHeight="1" x14ac:dyDescent="0.25">
      <c r="A17" s="51" t="s">
        <v>17</v>
      </c>
      <c r="B17" s="51"/>
      <c r="C17" s="51"/>
      <c r="D17" s="51"/>
      <c r="E17" s="51"/>
    </row>
    <row r="18" spans="1:10" ht="64.5" customHeight="1" x14ac:dyDescent="0.25">
      <c r="A18" s="51" t="s">
        <v>42</v>
      </c>
      <c r="B18" s="51"/>
      <c r="C18" s="51"/>
      <c r="D18" s="51"/>
      <c r="E18" s="51"/>
    </row>
    <row r="19" spans="1:10" ht="30" customHeight="1" x14ac:dyDescent="0.25">
      <c r="A19" s="52" t="s">
        <v>43</v>
      </c>
      <c r="B19" s="52"/>
      <c r="C19" s="52"/>
      <c r="D19" s="52"/>
      <c r="E19" s="52"/>
    </row>
    <row r="20" spans="1:10" x14ac:dyDescent="0.25">
      <c r="A20" s="52"/>
      <c r="B20" s="52"/>
      <c r="C20" s="52"/>
      <c r="D20" s="52"/>
      <c r="E20" s="52"/>
      <c r="F20" s="2">
        <v>2915.5</v>
      </c>
      <c r="G20" s="2">
        <v>4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33</v>
      </c>
      <c r="B22" s="9" t="s">
        <v>36</v>
      </c>
      <c r="C22" s="3" t="s">
        <v>4</v>
      </c>
      <c r="D22" s="3">
        <v>14.89</v>
      </c>
      <c r="E22" s="8">
        <f>D22*F20*G20</f>
        <v>173647.18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5.0599999999999996</v>
      </c>
      <c r="E23" s="8">
        <f>D23*F20*G20</f>
        <v>59009.719999999994</v>
      </c>
      <c r="J23" s="16"/>
    </row>
    <row r="24" spans="1:10" x14ac:dyDescent="0.25">
      <c r="A24" s="7" t="s">
        <v>49</v>
      </c>
      <c r="B24" s="9" t="s">
        <v>58</v>
      </c>
      <c r="C24" s="3" t="s">
        <v>26</v>
      </c>
      <c r="D24" s="3"/>
      <c r="E24" s="8">
        <f>4738.45+18445</f>
        <v>23183.45</v>
      </c>
    </row>
    <row r="25" spans="1:10" x14ac:dyDescent="0.25">
      <c r="A25" s="7" t="s">
        <v>47</v>
      </c>
      <c r="B25" s="9" t="s">
        <v>58</v>
      </c>
      <c r="C25" s="3" t="s">
        <v>26</v>
      </c>
      <c r="D25" s="3"/>
      <c r="E25" s="8">
        <f>1784.8+11785.42</f>
        <v>13570.22</v>
      </c>
    </row>
    <row r="26" spans="1:10" x14ac:dyDescent="0.25">
      <c r="A26" s="7" t="s">
        <v>50</v>
      </c>
      <c r="B26" s="9" t="s">
        <v>58</v>
      </c>
      <c r="C26" s="3" t="s">
        <v>26</v>
      </c>
      <c r="D26" s="3"/>
      <c r="E26" s="8">
        <f>1767.66+6968.07</f>
        <v>8735.73</v>
      </c>
    </row>
    <row r="27" spans="1:10" x14ac:dyDescent="0.25">
      <c r="A27" s="7" t="s">
        <v>48</v>
      </c>
      <c r="B27" s="9" t="s">
        <v>58</v>
      </c>
      <c r="C27" s="3" t="s">
        <v>26</v>
      </c>
      <c r="D27" s="3"/>
      <c r="E27" s="8">
        <f>725.96+6413.3</f>
        <v>7139.26</v>
      </c>
    </row>
    <row r="28" spans="1:10" x14ac:dyDescent="0.25">
      <c r="A28" s="7" t="s">
        <v>25</v>
      </c>
      <c r="B28" s="9" t="s">
        <v>58</v>
      </c>
      <c r="C28" s="3" t="s">
        <v>26</v>
      </c>
      <c r="D28" s="3"/>
      <c r="E28" s="8">
        <f>5731.77+2935.85</f>
        <v>8667.6200000000008</v>
      </c>
      <c r="J28" s="16"/>
    </row>
    <row r="29" spans="1:10" x14ac:dyDescent="0.25">
      <c r="A29" s="7" t="s">
        <v>67</v>
      </c>
      <c r="B29" s="9" t="s">
        <v>58</v>
      </c>
      <c r="C29" s="3" t="s">
        <v>26</v>
      </c>
      <c r="D29" s="3"/>
      <c r="E29" s="8">
        <v>39.1</v>
      </c>
      <c r="J29" s="16"/>
    </row>
    <row r="30" spans="1:10" x14ac:dyDescent="0.25">
      <c r="A30" s="7" t="s">
        <v>51</v>
      </c>
      <c r="B30" s="9" t="s">
        <v>44</v>
      </c>
      <c r="C30" s="3" t="s">
        <v>26</v>
      </c>
      <c r="D30" s="3"/>
      <c r="E30" s="8">
        <v>16900</v>
      </c>
      <c r="J30" s="16"/>
    </row>
    <row r="31" spans="1:10" ht="30" x14ac:dyDescent="0.25">
      <c r="A31" s="7" t="s">
        <v>52</v>
      </c>
      <c r="B31" s="9" t="s">
        <v>44</v>
      </c>
      <c r="C31" s="3" t="s">
        <v>26</v>
      </c>
      <c r="D31" s="3"/>
      <c r="E31" s="8">
        <v>6300</v>
      </c>
      <c r="J31" s="16"/>
    </row>
    <row r="32" spans="1:10" ht="30" x14ac:dyDescent="0.25">
      <c r="A32" s="32" t="s">
        <v>73</v>
      </c>
      <c r="B32" s="9" t="s">
        <v>37</v>
      </c>
      <c r="C32" s="3" t="s">
        <v>26</v>
      </c>
      <c r="D32" s="3"/>
      <c r="E32" s="8">
        <v>21842.05</v>
      </c>
      <c r="J32" s="16"/>
    </row>
    <row r="33" spans="1:10" ht="30" x14ac:dyDescent="0.25">
      <c r="A33" s="32" t="s">
        <v>72</v>
      </c>
      <c r="B33" s="9" t="s">
        <v>44</v>
      </c>
      <c r="C33" s="3" t="s">
        <v>26</v>
      </c>
      <c r="D33" s="3"/>
      <c r="E33" s="8"/>
      <c r="J33" s="16"/>
    </row>
    <row r="34" spans="1:10" x14ac:dyDescent="0.25">
      <c r="A34" s="7" t="s">
        <v>59</v>
      </c>
      <c r="B34" s="36" t="s">
        <v>64</v>
      </c>
      <c r="C34" s="3" t="s">
        <v>26</v>
      </c>
      <c r="D34" s="9"/>
      <c r="E34" s="8">
        <v>6139.9</v>
      </c>
      <c r="J34" s="16"/>
    </row>
    <row r="35" spans="1:10" ht="30" x14ac:dyDescent="0.25">
      <c r="A35" s="7" t="s">
        <v>74</v>
      </c>
      <c r="B35" s="37" t="s">
        <v>64</v>
      </c>
      <c r="C35" s="3" t="s">
        <v>26</v>
      </c>
      <c r="D35" s="9"/>
      <c r="E35" s="8"/>
      <c r="J35" s="16"/>
    </row>
    <row r="36" spans="1:10" ht="30" x14ac:dyDescent="0.25">
      <c r="A36" s="32" t="s">
        <v>75</v>
      </c>
      <c r="B36" s="36" t="s">
        <v>64</v>
      </c>
      <c r="C36" s="3" t="s">
        <v>26</v>
      </c>
      <c r="D36" s="9"/>
      <c r="E36" s="8"/>
      <c r="J36" s="16"/>
    </row>
    <row r="37" spans="1:10" ht="30" x14ac:dyDescent="0.25">
      <c r="A37" s="32" t="s">
        <v>60</v>
      </c>
      <c r="B37" s="36" t="s">
        <v>64</v>
      </c>
      <c r="C37" s="3" t="s">
        <v>26</v>
      </c>
      <c r="D37" s="9"/>
      <c r="E37" s="8">
        <v>10464.799999999999</v>
      </c>
      <c r="J37" s="16"/>
    </row>
    <row r="38" spans="1:10" ht="15.75" customHeight="1" x14ac:dyDescent="0.25">
      <c r="A38" s="32" t="s">
        <v>71</v>
      </c>
      <c r="B38" s="36" t="s">
        <v>64</v>
      </c>
      <c r="C38" s="3" t="s">
        <v>26</v>
      </c>
      <c r="D38" s="9"/>
      <c r="E38" s="8">
        <v>3475.63</v>
      </c>
      <c r="J38" s="16"/>
    </row>
    <row r="39" spans="1:10" ht="30" x14ac:dyDescent="0.25">
      <c r="A39" s="32" t="s">
        <v>78</v>
      </c>
      <c r="B39" s="36" t="s">
        <v>65</v>
      </c>
      <c r="C39" s="3" t="s">
        <v>26</v>
      </c>
      <c r="D39" s="3"/>
      <c r="E39" s="8">
        <v>10344.549999999999</v>
      </c>
      <c r="J39" s="16"/>
    </row>
    <row r="40" spans="1:10" x14ac:dyDescent="0.25">
      <c r="A40" s="32" t="s">
        <v>61</v>
      </c>
      <c r="B40" s="36" t="s">
        <v>65</v>
      </c>
      <c r="C40" s="3" t="s">
        <v>76</v>
      </c>
      <c r="D40" s="3">
        <v>48</v>
      </c>
      <c r="E40" s="8">
        <f t="shared" ref="E40:E42" si="0">D40*286.24</f>
        <v>13739.52</v>
      </c>
      <c r="J40" s="16"/>
    </row>
    <row r="41" spans="1:10" x14ac:dyDescent="0.25">
      <c r="A41" s="32" t="s">
        <v>62</v>
      </c>
      <c r="B41" s="36" t="s">
        <v>65</v>
      </c>
      <c r="C41" s="3" t="s">
        <v>76</v>
      </c>
      <c r="D41" s="3">
        <v>3</v>
      </c>
      <c r="E41" s="8">
        <f t="shared" si="0"/>
        <v>858.72</v>
      </c>
      <c r="J41" s="16"/>
    </row>
    <row r="42" spans="1:10" x14ac:dyDescent="0.25">
      <c r="A42" s="32" t="s">
        <v>63</v>
      </c>
      <c r="B42" s="36" t="s">
        <v>66</v>
      </c>
      <c r="C42" s="3" t="s">
        <v>76</v>
      </c>
      <c r="D42" s="3">
        <v>3</v>
      </c>
      <c r="E42" s="8">
        <f t="shared" si="0"/>
        <v>858.72</v>
      </c>
      <c r="J42" s="16"/>
    </row>
    <row r="43" spans="1:10" x14ac:dyDescent="0.25">
      <c r="A43" s="29"/>
      <c r="B43" s="9"/>
      <c r="C43" s="3"/>
      <c r="D43" s="3"/>
      <c r="E43" s="8"/>
      <c r="J43" s="16"/>
    </row>
    <row r="44" spans="1:10" s="14" customFormat="1" ht="14.25" x14ac:dyDescent="0.2">
      <c r="A44" s="10" t="s">
        <v>24</v>
      </c>
      <c r="B44" s="11"/>
      <c r="C44" s="12"/>
      <c r="D44" s="12"/>
      <c r="E44" s="13">
        <f>SUM(E22:E43)</f>
        <v>384916.16999999993</v>
      </c>
      <c r="F44" s="15"/>
      <c r="J44" s="15"/>
    </row>
    <row r="46" spans="1:10" ht="31.5" customHeight="1" x14ac:dyDescent="0.25">
      <c r="A46" s="59" t="s">
        <v>79</v>
      </c>
      <c r="B46" s="59"/>
      <c r="C46" s="59"/>
      <c r="D46" s="59"/>
      <c r="E46" s="59"/>
    </row>
    <row r="47" spans="1:10" ht="31.5" customHeight="1" x14ac:dyDescent="0.25">
      <c r="A47" s="51" t="s">
        <v>21</v>
      </c>
      <c r="B47" s="51"/>
      <c r="C47" s="51"/>
      <c r="D47" s="51"/>
      <c r="E47" s="51"/>
    </row>
    <row r="48" spans="1:10" x14ac:dyDescent="0.25">
      <c r="A48" s="51" t="s">
        <v>20</v>
      </c>
      <c r="B48" s="51"/>
      <c r="C48" s="51"/>
      <c r="D48" s="51"/>
      <c r="E48" s="51"/>
      <c r="F48" s="14"/>
      <c r="G48" s="14"/>
      <c r="H48" s="14"/>
      <c r="I48" s="14"/>
      <c r="J48" s="15"/>
    </row>
    <row r="49" spans="1:5" ht="32.25" customHeight="1" x14ac:dyDescent="0.25">
      <c r="A49" s="51" t="s">
        <v>27</v>
      </c>
      <c r="B49" s="51"/>
      <c r="C49" s="51"/>
      <c r="D49" s="51"/>
      <c r="E49" s="51"/>
    </row>
    <row r="50" spans="1:5" x14ac:dyDescent="0.25">
      <c r="A50" s="51" t="s">
        <v>18</v>
      </c>
      <c r="B50" s="51"/>
      <c r="C50" s="51"/>
      <c r="D50" s="51"/>
      <c r="E50" s="51"/>
    </row>
    <row r="51" spans="1:5" x14ac:dyDescent="0.25">
      <c r="A51" s="60" t="s">
        <v>5</v>
      </c>
      <c r="B51" s="60"/>
      <c r="C51" s="60"/>
      <c r="D51" s="60"/>
      <c r="E51" s="60"/>
    </row>
    <row r="52" spans="1:5" x14ac:dyDescent="0.25">
      <c r="A52" s="51" t="s">
        <v>18</v>
      </c>
      <c r="B52" s="51"/>
      <c r="C52" s="51"/>
      <c r="D52" s="51"/>
      <c r="E52" s="51"/>
    </row>
    <row r="53" spans="1:5" x14ac:dyDescent="0.25">
      <c r="A53" s="61" t="s">
        <v>35</v>
      </c>
      <c r="B53" s="61"/>
      <c r="C53" s="61"/>
      <c r="D53" s="61"/>
      <c r="E53" s="61"/>
    </row>
    <row r="54" spans="1:5" x14ac:dyDescent="0.25">
      <c r="B54" s="58" t="s">
        <v>19</v>
      </c>
      <c r="C54" s="58"/>
      <c r="D54" s="58"/>
      <c r="E54" s="6" t="s">
        <v>6</v>
      </c>
    </row>
    <row r="55" spans="1:5" x14ac:dyDescent="0.25">
      <c r="A55" s="34"/>
      <c r="B55" s="34"/>
      <c r="C55" s="34"/>
      <c r="D55" s="34"/>
      <c r="E55" s="34"/>
    </row>
    <row r="56" spans="1:5" x14ac:dyDescent="0.25">
      <c r="A56" s="61" t="s">
        <v>45</v>
      </c>
      <c r="B56" s="61"/>
      <c r="C56" s="61"/>
      <c r="D56" s="61"/>
      <c r="E56" s="61"/>
    </row>
    <row r="57" spans="1:5" x14ac:dyDescent="0.25">
      <c r="B57" s="58" t="s">
        <v>19</v>
      </c>
      <c r="C57" s="58"/>
      <c r="D57" s="58"/>
      <c r="E57" s="6" t="s">
        <v>6</v>
      </c>
    </row>
    <row r="59" spans="1:5" x14ac:dyDescent="0.25">
      <c r="A59" s="17" t="s">
        <v>57</v>
      </c>
    </row>
    <row r="60" spans="1:5" x14ac:dyDescent="0.25">
      <c r="A60" s="14" t="s">
        <v>28</v>
      </c>
      <c r="B60" s="21"/>
    </row>
    <row r="61" spans="1:5" x14ac:dyDescent="0.25">
      <c r="A61" s="2" t="s">
        <v>46</v>
      </c>
      <c r="B61" s="38">
        <v>0</v>
      </c>
    </row>
    <row r="62" spans="1:5" x14ac:dyDescent="0.25">
      <c r="A62" s="18" t="s">
        <v>77</v>
      </c>
      <c r="B62" s="22"/>
    </row>
    <row r="63" spans="1:5" x14ac:dyDescent="0.25">
      <c r="A63" s="2" t="s">
        <v>31</v>
      </c>
      <c r="B63" s="22">
        <v>220576.95</v>
      </c>
    </row>
    <row r="64" spans="1:5" ht="30" x14ac:dyDescent="0.25">
      <c r="A64" s="33" t="s">
        <v>30</v>
      </c>
      <c r="B64" s="22">
        <f>E44</f>
        <v>384916.16999999993</v>
      </c>
    </row>
    <row r="65" spans="1:2" ht="29.25" x14ac:dyDescent="0.25">
      <c r="A65" s="23" t="s">
        <v>29</v>
      </c>
      <c r="B65" s="24">
        <f>B61+B63-B64</f>
        <v>-164339.21999999991</v>
      </c>
    </row>
    <row r="68" spans="1:2" x14ac:dyDescent="0.25">
      <c r="A68" s="39" t="s">
        <v>68</v>
      </c>
      <c r="B68" s="40"/>
    </row>
    <row r="69" spans="1:2" ht="30" x14ac:dyDescent="0.25">
      <c r="A69" s="41" t="s">
        <v>69</v>
      </c>
      <c r="B69" s="42">
        <f>42306.53+10427.41+7159.31</f>
        <v>59893.25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51:E51"/>
    <mergeCell ref="A15:E15"/>
    <mergeCell ref="A16:E16"/>
    <mergeCell ref="A17:E17"/>
    <mergeCell ref="A18:E18"/>
    <mergeCell ref="A19:E19"/>
    <mergeCell ref="A20:E20"/>
    <mergeCell ref="A46:E46"/>
    <mergeCell ref="A47:E47"/>
    <mergeCell ref="A48:E48"/>
    <mergeCell ref="A49:E49"/>
    <mergeCell ref="A50:E50"/>
    <mergeCell ref="A52:E52"/>
    <mergeCell ref="A53:E53"/>
    <mergeCell ref="B54:D54"/>
    <mergeCell ref="A56:E56"/>
    <mergeCell ref="B57:D57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SheetLayoutView="100" workbookViewId="0">
      <selection activeCell="E5" sqref="E5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1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80</v>
      </c>
      <c r="B3" s="50"/>
      <c r="C3" s="50"/>
      <c r="D3" s="50"/>
      <c r="E3" s="50"/>
    </row>
    <row r="4" spans="1:5" s="1" customFormat="1" ht="15.75" x14ac:dyDescent="0.25">
      <c r="A4" s="5" t="s">
        <v>13</v>
      </c>
      <c r="B4" s="20"/>
      <c r="C4" s="20"/>
      <c r="D4" s="30"/>
      <c r="E4" s="31" t="s">
        <v>125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38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ht="12.75" customHeight="1" x14ac:dyDescent="0.25">
      <c r="A9" s="54" t="s">
        <v>40</v>
      </c>
      <c r="B9" s="54"/>
      <c r="C9" s="54"/>
      <c r="D9" s="54"/>
      <c r="E9" s="54"/>
    </row>
    <row r="10" spans="1:5" ht="22.5" customHeight="1" x14ac:dyDescent="0.25">
      <c r="A10" s="55" t="s">
        <v>14</v>
      </c>
      <c r="B10" s="56"/>
      <c r="C10" s="56"/>
      <c r="D10" s="56"/>
      <c r="E10" s="56"/>
    </row>
    <row r="11" spans="1:5" ht="29.25" customHeight="1" x14ac:dyDescent="0.25">
      <c r="A11" s="51" t="s">
        <v>41</v>
      </c>
      <c r="B11" s="51"/>
      <c r="C11" s="51"/>
      <c r="D11" s="51"/>
      <c r="E11" s="51"/>
    </row>
    <row r="12" spans="1:5" ht="14.25" customHeight="1" x14ac:dyDescent="0.25">
      <c r="A12" s="53" t="s">
        <v>15</v>
      </c>
      <c r="B12" s="57"/>
      <c r="C12" s="57"/>
      <c r="D12" s="57"/>
      <c r="E12" s="57"/>
    </row>
    <row r="13" spans="1:5" ht="19.5" customHeight="1" x14ac:dyDescent="0.25">
      <c r="A13" s="51" t="s">
        <v>22</v>
      </c>
      <c r="B13" s="51"/>
      <c r="C13" s="51"/>
      <c r="D13" s="51"/>
      <c r="E13" s="51"/>
    </row>
    <row r="14" spans="1:5" ht="12.75" customHeight="1" x14ac:dyDescent="0.25">
      <c r="A14" s="53" t="s">
        <v>2</v>
      </c>
      <c r="B14" s="57"/>
      <c r="C14" s="57"/>
      <c r="D14" s="57"/>
      <c r="E14" s="57"/>
    </row>
    <row r="15" spans="1:5" ht="18.75" customHeight="1" x14ac:dyDescent="0.25">
      <c r="A15" s="51" t="s">
        <v>34</v>
      </c>
      <c r="B15" s="51"/>
      <c r="C15" s="51"/>
      <c r="D15" s="51"/>
      <c r="E15" s="51"/>
    </row>
    <row r="16" spans="1:5" ht="14.25" customHeight="1" x14ac:dyDescent="0.25">
      <c r="A16" s="53" t="s">
        <v>16</v>
      </c>
      <c r="B16" s="57"/>
      <c r="C16" s="57"/>
      <c r="D16" s="57"/>
      <c r="E16" s="57"/>
    </row>
    <row r="17" spans="1:10" ht="29.25" customHeight="1" x14ac:dyDescent="0.25">
      <c r="A17" s="51" t="s">
        <v>17</v>
      </c>
      <c r="B17" s="51"/>
      <c r="C17" s="51"/>
      <c r="D17" s="51"/>
      <c r="E17" s="51"/>
    </row>
    <row r="18" spans="1:10" ht="64.5" customHeight="1" x14ac:dyDescent="0.25">
      <c r="A18" s="51" t="s">
        <v>42</v>
      </c>
      <c r="B18" s="51"/>
      <c r="C18" s="51"/>
      <c r="D18" s="51"/>
      <c r="E18" s="51"/>
    </row>
    <row r="19" spans="1:10" ht="30" customHeight="1" x14ac:dyDescent="0.25">
      <c r="A19" s="52" t="s">
        <v>43</v>
      </c>
      <c r="B19" s="52"/>
      <c r="C19" s="52"/>
      <c r="D19" s="52"/>
      <c r="E19" s="52"/>
    </row>
    <row r="20" spans="1:10" x14ac:dyDescent="0.25">
      <c r="A20" s="52"/>
      <c r="B20" s="52"/>
      <c r="C20" s="52"/>
      <c r="D20" s="52"/>
      <c r="E20" s="52"/>
      <c r="F20" s="2">
        <v>2915.5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33</v>
      </c>
      <c r="B22" s="9" t="s">
        <v>36</v>
      </c>
      <c r="C22" s="3" t="s">
        <v>4</v>
      </c>
      <c r="D22" s="3">
        <v>14.89</v>
      </c>
      <c r="E22" s="8">
        <f>D22*F20*G20</f>
        <v>130235.38499999999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5.0599999999999996</v>
      </c>
      <c r="E23" s="8">
        <f>D23*F20*G20</f>
        <v>44257.289999999994</v>
      </c>
      <c r="J23" s="16"/>
    </row>
    <row r="24" spans="1:10" x14ac:dyDescent="0.25">
      <c r="A24" s="7" t="s">
        <v>49</v>
      </c>
      <c r="B24" s="9" t="s">
        <v>81</v>
      </c>
      <c r="C24" s="3" t="s">
        <v>26</v>
      </c>
      <c r="D24" s="3"/>
      <c r="E24" s="8">
        <v>17886.38</v>
      </c>
    </row>
    <row r="25" spans="1:10" x14ac:dyDescent="0.25">
      <c r="A25" s="7" t="s">
        <v>47</v>
      </c>
      <c r="B25" s="9" t="s">
        <v>81</v>
      </c>
      <c r="C25" s="3" t="s">
        <v>26</v>
      </c>
      <c r="D25" s="3"/>
      <c r="E25" s="8">
        <v>7541.18</v>
      </c>
    </row>
    <row r="26" spans="1:10" x14ac:dyDescent="0.25">
      <c r="A26" s="7" t="s">
        <v>50</v>
      </c>
      <c r="B26" s="9" t="s">
        <v>81</v>
      </c>
      <c r="C26" s="3" t="s">
        <v>26</v>
      </c>
      <c r="D26" s="3"/>
      <c r="E26" s="8">
        <v>6668.39</v>
      </c>
    </row>
    <row r="27" spans="1:10" x14ac:dyDescent="0.25">
      <c r="A27" s="7" t="s">
        <v>48</v>
      </c>
      <c r="B27" s="9" t="s">
        <v>81</v>
      </c>
      <c r="C27" s="3" t="s">
        <v>26</v>
      </c>
      <c r="D27" s="3"/>
      <c r="E27" s="8">
        <v>3612.48</v>
      </c>
    </row>
    <row r="28" spans="1:10" x14ac:dyDescent="0.25">
      <c r="A28" s="7" t="s">
        <v>25</v>
      </c>
      <c r="B28" s="9" t="s">
        <v>81</v>
      </c>
      <c r="C28" s="3" t="s">
        <v>26</v>
      </c>
      <c r="D28" s="3"/>
      <c r="E28" s="8">
        <f>3636+98</f>
        <v>3734</v>
      </c>
      <c r="J28" s="16"/>
    </row>
    <row r="29" spans="1:10" x14ac:dyDescent="0.25">
      <c r="A29" s="7" t="s">
        <v>67</v>
      </c>
      <c r="B29" s="9" t="s">
        <v>81</v>
      </c>
      <c r="C29" s="3" t="s">
        <v>26</v>
      </c>
      <c r="D29" s="3"/>
      <c r="E29" s="8">
        <v>0</v>
      </c>
      <c r="J29" s="16"/>
    </row>
    <row r="30" spans="1:10" x14ac:dyDescent="0.25">
      <c r="A30" s="7" t="s">
        <v>83</v>
      </c>
      <c r="B30" s="9" t="s">
        <v>82</v>
      </c>
      <c r="C30" s="3" t="s">
        <v>76</v>
      </c>
      <c r="D30" s="3">
        <v>5</v>
      </c>
      <c r="E30" s="8">
        <f>D30*286.24</f>
        <v>1431.2</v>
      </c>
      <c r="J30" s="16"/>
    </row>
    <row r="31" spans="1:10" x14ac:dyDescent="0.25">
      <c r="A31" s="29"/>
      <c r="B31" s="9"/>
      <c r="C31" s="3"/>
      <c r="D31" s="3"/>
      <c r="E31" s="8"/>
      <c r="J31" s="16"/>
    </row>
    <row r="32" spans="1:10" s="14" customFormat="1" ht="14.25" x14ac:dyDescent="0.2">
      <c r="A32" s="10" t="s">
        <v>24</v>
      </c>
      <c r="B32" s="11"/>
      <c r="C32" s="12"/>
      <c r="D32" s="12"/>
      <c r="E32" s="13">
        <f>SUM(E22:E31)</f>
        <v>215366.30500000002</v>
      </c>
      <c r="F32" s="15"/>
      <c r="J32" s="15"/>
    </row>
    <row r="34" spans="1:10" ht="31.5" customHeight="1" x14ac:dyDescent="0.25">
      <c r="A34" s="59" t="s">
        <v>84</v>
      </c>
      <c r="B34" s="59"/>
      <c r="C34" s="59"/>
      <c r="D34" s="59"/>
      <c r="E34" s="59"/>
    </row>
    <row r="35" spans="1:10" ht="31.5" customHeight="1" x14ac:dyDescent="0.25">
      <c r="A35" s="51" t="s">
        <v>21</v>
      </c>
      <c r="B35" s="51"/>
      <c r="C35" s="51"/>
      <c r="D35" s="51"/>
      <c r="E35" s="51"/>
    </row>
    <row r="36" spans="1:10" x14ac:dyDescent="0.25">
      <c r="A36" s="51" t="s">
        <v>20</v>
      </c>
      <c r="B36" s="51"/>
      <c r="C36" s="51"/>
      <c r="D36" s="51"/>
      <c r="E36" s="51"/>
      <c r="F36" s="14"/>
      <c r="G36" s="14"/>
      <c r="H36" s="14"/>
      <c r="I36" s="14"/>
      <c r="J36" s="15"/>
    </row>
    <row r="37" spans="1:10" ht="32.25" customHeight="1" x14ac:dyDescent="0.25">
      <c r="A37" s="51" t="s">
        <v>27</v>
      </c>
      <c r="B37" s="51"/>
      <c r="C37" s="51"/>
      <c r="D37" s="51"/>
      <c r="E37" s="51"/>
    </row>
    <row r="38" spans="1:10" x14ac:dyDescent="0.25">
      <c r="A38" s="51" t="s">
        <v>18</v>
      </c>
      <c r="B38" s="51"/>
      <c r="C38" s="51"/>
      <c r="D38" s="51"/>
      <c r="E38" s="51"/>
    </row>
    <row r="39" spans="1:10" x14ac:dyDescent="0.25">
      <c r="A39" s="60" t="s">
        <v>5</v>
      </c>
      <c r="B39" s="60"/>
      <c r="C39" s="60"/>
      <c r="D39" s="60"/>
      <c r="E39" s="60"/>
    </row>
    <row r="40" spans="1:10" x14ac:dyDescent="0.25">
      <c r="A40" s="51" t="s">
        <v>18</v>
      </c>
      <c r="B40" s="51"/>
      <c r="C40" s="51"/>
      <c r="D40" s="51"/>
      <c r="E40" s="51"/>
    </row>
    <row r="41" spans="1:10" x14ac:dyDescent="0.25">
      <c r="A41" s="61" t="s">
        <v>35</v>
      </c>
      <c r="B41" s="61"/>
      <c r="C41" s="61"/>
      <c r="D41" s="61"/>
      <c r="E41" s="61"/>
    </row>
    <row r="42" spans="1:10" x14ac:dyDescent="0.25">
      <c r="B42" s="58" t="s">
        <v>19</v>
      </c>
      <c r="C42" s="58"/>
      <c r="D42" s="58"/>
      <c r="E42" s="6" t="s">
        <v>6</v>
      </c>
    </row>
    <row r="43" spans="1:10" x14ac:dyDescent="0.25">
      <c r="A43" s="44"/>
      <c r="B43" s="44"/>
      <c r="C43" s="44"/>
      <c r="D43" s="44"/>
      <c r="E43" s="44"/>
    </row>
    <row r="44" spans="1:10" x14ac:dyDescent="0.25">
      <c r="A44" s="61" t="s">
        <v>45</v>
      </c>
      <c r="B44" s="61"/>
      <c r="C44" s="61"/>
      <c r="D44" s="61"/>
      <c r="E44" s="61"/>
    </row>
    <row r="45" spans="1:10" x14ac:dyDescent="0.25">
      <c r="B45" s="58" t="s">
        <v>19</v>
      </c>
      <c r="C45" s="58"/>
      <c r="D45" s="58"/>
      <c r="E45" s="6" t="s">
        <v>6</v>
      </c>
    </row>
    <row r="47" spans="1:10" x14ac:dyDescent="0.25">
      <c r="A47" s="17" t="s">
        <v>57</v>
      </c>
    </row>
    <row r="48" spans="1:10" x14ac:dyDescent="0.25">
      <c r="A48" s="14" t="s">
        <v>28</v>
      </c>
      <c r="B48" s="21"/>
    </row>
    <row r="49" spans="1:2" x14ac:dyDescent="0.25">
      <c r="A49" s="2" t="s">
        <v>46</v>
      </c>
      <c r="B49" s="38">
        <f>'3кв'!B65</f>
        <v>-164339.21999999991</v>
      </c>
    </row>
    <row r="50" spans="1:2" x14ac:dyDescent="0.25">
      <c r="A50" s="18" t="s">
        <v>85</v>
      </c>
      <c r="B50" s="22"/>
    </row>
    <row r="51" spans="1:2" x14ac:dyDescent="0.25">
      <c r="A51" s="2" t="s">
        <v>31</v>
      </c>
      <c r="B51" s="22">
        <v>236799.63</v>
      </c>
    </row>
    <row r="52" spans="1:2" ht="30" x14ac:dyDescent="0.25">
      <c r="A52" s="43" t="s">
        <v>30</v>
      </c>
      <c r="B52" s="22">
        <f>E32</f>
        <v>215366.30500000002</v>
      </c>
    </row>
    <row r="53" spans="1:2" ht="29.25" x14ac:dyDescent="0.25">
      <c r="A53" s="23" t="s">
        <v>29</v>
      </c>
      <c r="B53" s="24">
        <f>B49+B51-B52</f>
        <v>-142905.89499999993</v>
      </c>
    </row>
    <row r="56" spans="1:2" x14ac:dyDescent="0.25">
      <c r="A56" s="39" t="s">
        <v>68</v>
      </c>
      <c r="B56" s="40"/>
    </row>
    <row r="57" spans="1:2" ht="30" x14ac:dyDescent="0.25">
      <c r="A57" s="41" t="s">
        <v>69</v>
      </c>
      <c r="B57" s="42">
        <f>42306.53+10427.41+7159.31</f>
        <v>59893.25</v>
      </c>
    </row>
  </sheetData>
  <mergeCells count="29">
    <mergeCell ref="A40:E40"/>
    <mergeCell ref="A41:E41"/>
    <mergeCell ref="B42:D42"/>
    <mergeCell ref="A44:E44"/>
    <mergeCell ref="B45:D45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SheetLayoutView="100" workbookViewId="0">
      <selection activeCell="E50" sqref="E50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4.85546875" customWidth="1"/>
    <col min="5" max="5" width="38.28515625" customWidth="1"/>
    <col min="6" max="6" width="12.42578125" customWidth="1"/>
    <col min="7" max="7" width="12" customWidth="1"/>
    <col min="8" max="8" width="13.5703125" customWidth="1"/>
  </cols>
  <sheetData>
    <row r="1" spans="1:6" ht="15.75" x14ac:dyDescent="0.25">
      <c r="A1" s="62" t="s">
        <v>86</v>
      </c>
      <c r="B1" s="62"/>
      <c r="C1" s="62"/>
      <c r="D1" s="63"/>
    </row>
    <row r="2" spans="1:6" ht="15.75" x14ac:dyDescent="0.25">
      <c r="A2" s="64" t="s">
        <v>87</v>
      </c>
      <c r="B2" s="64"/>
      <c r="C2" s="64"/>
      <c r="D2" s="65"/>
    </row>
    <row r="3" spans="1:6" ht="15.75" x14ac:dyDescent="0.25">
      <c r="A3" s="64" t="s">
        <v>101</v>
      </c>
      <c r="B3" s="64"/>
      <c r="C3" s="64"/>
      <c r="D3" s="65"/>
    </row>
    <row r="4" spans="1:6" ht="15.75" x14ac:dyDescent="0.25">
      <c r="A4" s="62" t="s">
        <v>102</v>
      </c>
      <c r="B4" s="62"/>
      <c r="C4" s="62"/>
      <c r="D4" s="63"/>
      <c r="E4" s="7"/>
      <c r="F4" s="81"/>
    </row>
    <row r="5" spans="1:6" ht="15.75" x14ac:dyDescent="0.25">
      <c r="A5" s="66"/>
      <c r="B5" s="66"/>
      <c r="C5" s="66"/>
      <c r="D5" s="1"/>
      <c r="E5" s="7"/>
      <c r="F5" s="81"/>
    </row>
    <row r="6" spans="1:6" ht="15.75" x14ac:dyDescent="0.25">
      <c r="A6" s="65"/>
      <c r="B6" s="67" t="s">
        <v>88</v>
      </c>
      <c r="C6" s="68">
        <v>0</v>
      </c>
      <c r="D6" s="69"/>
      <c r="E6" s="7"/>
      <c r="F6" s="81"/>
    </row>
    <row r="7" spans="1:6" ht="15.75" x14ac:dyDescent="0.25">
      <c r="A7" s="70" t="s">
        <v>89</v>
      </c>
      <c r="B7" s="67" t="s">
        <v>103</v>
      </c>
      <c r="C7" s="68"/>
      <c r="D7" s="69"/>
      <c r="E7" s="7"/>
      <c r="F7" s="81"/>
    </row>
    <row r="8" spans="1:6" ht="15.75" x14ac:dyDescent="0.25">
      <c r="A8" s="65"/>
      <c r="B8" s="71" t="s">
        <v>90</v>
      </c>
      <c r="C8" s="68"/>
      <c r="D8" s="69"/>
    </row>
    <row r="9" spans="1:6" ht="15.75" x14ac:dyDescent="0.25">
      <c r="A9" s="65"/>
      <c r="B9" s="7" t="s">
        <v>109</v>
      </c>
      <c r="C9" s="68"/>
      <c r="D9" s="69"/>
    </row>
    <row r="10" spans="1:6" ht="15.75" x14ac:dyDescent="0.25">
      <c r="A10" s="65"/>
      <c r="B10" s="7" t="s">
        <v>107</v>
      </c>
      <c r="C10" s="68"/>
      <c r="D10" s="69"/>
    </row>
    <row r="11" spans="1:6" ht="15.75" x14ac:dyDescent="0.25">
      <c r="A11" s="65"/>
      <c r="B11" s="7" t="s">
        <v>106</v>
      </c>
      <c r="C11" s="68"/>
      <c r="D11" s="69"/>
    </row>
    <row r="12" spans="1:6" ht="15.75" x14ac:dyDescent="0.25">
      <c r="A12" s="65"/>
      <c r="B12" s="7" t="s">
        <v>108</v>
      </c>
      <c r="C12" s="68"/>
      <c r="D12" s="69"/>
    </row>
    <row r="13" spans="1:6" ht="15.75" x14ac:dyDescent="0.25">
      <c r="B13" s="72" t="s">
        <v>91</v>
      </c>
      <c r="C13" s="73">
        <f>'3кв'!B63+'4кв'!B51</f>
        <v>457376.58</v>
      </c>
      <c r="D13" s="74"/>
    </row>
    <row r="14" spans="1:6" ht="15.75" x14ac:dyDescent="0.25">
      <c r="A14" s="20"/>
      <c r="B14" s="72" t="s">
        <v>92</v>
      </c>
      <c r="C14" s="75">
        <f>SUM(C13:C13)</f>
        <v>457376.58</v>
      </c>
      <c r="D14" s="69"/>
    </row>
    <row r="15" spans="1:6" ht="15.75" x14ac:dyDescent="0.25">
      <c r="A15" s="1"/>
      <c r="B15" s="76"/>
      <c r="C15" s="76"/>
      <c r="D15" s="77"/>
    </row>
    <row r="16" spans="1:6" ht="15.75" x14ac:dyDescent="0.25">
      <c r="A16" s="78" t="s">
        <v>93</v>
      </c>
      <c r="B16" s="19" t="s">
        <v>94</v>
      </c>
      <c r="C16" s="79">
        <f>'3кв'!E22+'4кв'!E22</f>
        <v>303882.565</v>
      </c>
      <c r="D16" s="77"/>
    </row>
    <row r="17" spans="1:5" ht="15.75" x14ac:dyDescent="0.25">
      <c r="A17" s="78"/>
      <c r="B17" s="80" t="s">
        <v>95</v>
      </c>
      <c r="C17" s="79">
        <f>'3кв'!E23+'4кв'!E23</f>
        <v>103267.00999999998</v>
      </c>
      <c r="D17" s="77"/>
    </row>
    <row r="18" spans="1:5" ht="15.75" x14ac:dyDescent="0.25">
      <c r="A18" s="78"/>
      <c r="B18" s="7" t="s">
        <v>49</v>
      </c>
      <c r="C18" s="79">
        <f>'3кв'!E24+'4кв'!E24</f>
        <v>41069.83</v>
      </c>
      <c r="D18" s="77"/>
    </row>
    <row r="19" spans="1:5" ht="15.75" x14ac:dyDescent="0.25">
      <c r="A19" s="78"/>
      <c r="B19" s="7" t="s">
        <v>47</v>
      </c>
      <c r="C19" s="79">
        <f>'3кв'!E25+'4кв'!E25</f>
        <v>21111.4</v>
      </c>
      <c r="D19" s="77"/>
    </row>
    <row r="20" spans="1:5" ht="15.75" x14ac:dyDescent="0.25">
      <c r="A20" s="78"/>
      <c r="B20" s="7" t="s">
        <v>50</v>
      </c>
      <c r="C20" s="79">
        <f>'3кв'!E26+'4кв'!E26</f>
        <v>15404.119999999999</v>
      </c>
      <c r="D20" s="77"/>
    </row>
    <row r="21" spans="1:5" ht="15.75" x14ac:dyDescent="0.25">
      <c r="A21" s="78"/>
      <c r="B21" s="7" t="s">
        <v>48</v>
      </c>
      <c r="C21" s="79">
        <f>'3кв'!E27+'4кв'!E27</f>
        <v>10751.74</v>
      </c>
      <c r="D21" s="77"/>
    </row>
    <row r="22" spans="1:5" ht="15.75" x14ac:dyDescent="0.25">
      <c r="A22" s="1"/>
      <c r="B22" s="7" t="s">
        <v>25</v>
      </c>
      <c r="C22" s="79">
        <f>'3кв'!E28+'4кв'!E28</f>
        <v>12401.62</v>
      </c>
      <c r="D22" s="77">
        <f>C22+4365.49+6300-2749.86</f>
        <v>20317.25</v>
      </c>
      <c r="E22" s="81"/>
    </row>
    <row r="23" spans="1:5" ht="15.75" x14ac:dyDescent="0.25">
      <c r="A23" s="1"/>
      <c r="B23" s="82" t="s">
        <v>105</v>
      </c>
      <c r="C23" s="79">
        <f>'3кв'!E29+'4кв'!E29</f>
        <v>39.1</v>
      </c>
      <c r="D23" s="77"/>
      <c r="E23" s="81"/>
    </row>
    <row r="24" spans="1:5" ht="15.75" x14ac:dyDescent="0.25">
      <c r="A24" s="78"/>
      <c r="B24" s="83" t="s">
        <v>120</v>
      </c>
      <c r="C24" s="79">
        <f>'3кв'!E40+'3кв'!E41+'3кв'!E42+'4кв'!E30</f>
        <v>16888.16</v>
      </c>
      <c r="D24" s="77"/>
    </row>
    <row r="25" spans="1:5" ht="15.75" x14ac:dyDescent="0.25">
      <c r="A25" s="78"/>
      <c r="B25" s="84" t="s">
        <v>96</v>
      </c>
      <c r="C25" s="79">
        <f>SUM(C26:C36)</f>
        <v>75466.929999999993</v>
      </c>
      <c r="D25" s="77"/>
    </row>
    <row r="26" spans="1:5" ht="15.75" x14ac:dyDescent="0.25">
      <c r="A26" s="78"/>
      <c r="B26" s="71" t="s">
        <v>90</v>
      </c>
      <c r="C26" s="79"/>
      <c r="D26" s="77"/>
    </row>
    <row r="27" spans="1:5" ht="15.75" x14ac:dyDescent="0.25">
      <c r="A27" s="78"/>
      <c r="B27" s="32" t="s">
        <v>110</v>
      </c>
      <c r="C27" s="79">
        <f>'3кв'!E30</f>
        <v>16900</v>
      </c>
      <c r="D27" s="77"/>
    </row>
    <row r="28" spans="1:5" ht="15.75" x14ac:dyDescent="0.25">
      <c r="A28" s="78"/>
      <c r="B28" s="32" t="s">
        <v>111</v>
      </c>
      <c r="C28" s="79">
        <f>'3кв'!E32</f>
        <v>21842.05</v>
      </c>
      <c r="D28" s="77"/>
    </row>
    <row r="29" spans="1:5" ht="15.75" x14ac:dyDescent="0.25">
      <c r="A29" s="78"/>
      <c r="B29" s="32" t="s">
        <v>112</v>
      </c>
      <c r="C29" s="79">
        <f>'3кв'!E31</f>
        <v>6300</v>
      </c>
      <c r="D29" s="77"/>
    </row>
    <row r="30" spans="1:5" ht="30" x14ac:dyDescent="0.25">
      <c r="A30" s="78"/>
      <c r="B30" s="32" t="s">
        <v>113</v>
      </c>
      <c r="C30" s="79"/>
      <c r="D30" s="77"/>
    </row>
    <row r="31" spans="1:5" ht="15.75" x14ac:dyDescent="0.25">
      <c r="A31" s="78"/>
      <c r="B31" s="32" t="s">
        <v>114</v>
      </c>
      <c r="C31" s="79">
        <f>'3кв'!E34</f>
        <v>6139.9</v>
      </c>
      <c r="D31" s="77"/>
    </row>
    <row r="32" spans="1:5" ht="30" x14ac:dyDescent="0.25">
      <c r="A32" s="78"/>
      <c r="B32" s="32" t="s">
        <v>115</v>
      </c>
      <c r="C32" s="79"/>
      <c r="D32" s="77"/>
    </row>
    <row r="33" spans="1:5" ht="30" x14ac:dyDescent="0.25">
      <c r="A33" s="78"/>
      <c r="B33" s="32" t="s">
        <v>116</v>
      </c>
      <c r="C33" s="79"/>
      <c r="D33" s="77"/>
    </row>
    <row r="34" spans="1:5" ht="15.75" x14ac:dyDescent="0.25">
      <c r="A34" s="78"/>
      <c r="B34" s="32" t="s">
        <v>117</v>
      </c>
      <c r="C34" s="79">
        <f>'3кв'!E37</f>
        <v>10464.799999999999</v>
      </c>
      <c r="D34" s="77"/>
    </row>
    <row r="35" spans="1:5" ht="15.75" x14ac:dyDescent="0.25">
      <c r="A35" s="78"/>
      <c r="B35" s="32" t="s">
        <v>118</v>
      </c>
      <c r="C35" s="79">
        <f>'3кв'!E38</f>
        <v>3475.63</v>
      </c>
      <c r="D35" s="77"/>
    </row>
    <row r="36" spans="1:5" ht="15.75" x14ac:dyDescent="0.25">
      <c r="A36" s="78"/>
      <c r="B36" s="32" t="s">
        <v>119</v>
      </c>
      <c r="C36" s="79">
        <f>'3кв'!E39</f>
        <v>10344.549999999999</v>
      </c>
      <c r="D36" s="77"/>
    </row>
    <row r="37" spans="1:5" ht="15.75" x14ac:dyDescent="0.25">
      <c r="A37" s="78"/>
      <c r="B37" s="32"/>
      <c r="C37" s="79"/>
      <c r="D37" s="77"/>
    </row>
    <row r="38" spans="1:5" ht="15.75" x14ac:dyDescent="0.25">
      <c r="A38" s="1"/>
      <c r="B38" s="85" t="s">
        <v>97</v>
      </c>
      <c r="C38" s="86">
        <f>SUM(C16:C25)</f>
        <v>600282.47499999986</v>
      </c>
      <c r="D38" s="77"/>
      <c r="E38" s="81"/>
    </row>
    <row r="39" spans="1:5" ht="15.75" x14ac:dyDescent="0.25">
      <c r="A39" s="1"/>
      <c r="B39" s="87" t="s">
        <v>104</v>
      </c>
      <c r="C39" s="88">
        <f>C6+C14-C38</f>
        <v>-142905.89499999984</v>
      </c>
      <c r="D39" s="77"/>
    </row>
    <row r="40" spans="1:5" ht="15.75" x14ac:dyDescent="0.25">
      <c r="A40" s="1"/>
      <c r="B40" s="70"/>
      <c r="C40" s="70"/>
      <c r="D40" s="77"/>
    </row>
    <row r="41" spans="1:5" ht="15.75" x14ac:dyDescent="0.25">
      <c r="A41" s="1"/>
      <c r="B41" s="89" t="s">
        <v>68</v>
      </c>
      <c r="C41" s="89"/>
      <c r="D41" s="77"/>
    </row>
    <row r="42" spans="1:5" ht="15.75" x14ac:dyDescent="0.25">
      <c r="A42" s="1"/>
      <c r="B42" s="89"/>
      <c r="C42" s="90"/>
      <c r="D42" s="77"/>
    </row>
    <row r="43" spans="1:5" ht="15.75" x14ac:dyDescent="0.25">
      <c r="A43" s="1"/>
      <c r="B43" s="91" t="s">
        <v>121</v>
      </c>
      <c r="C43" s="92">
        <v>84862.01</v>
      </c>
      <c r="D43" s="77"/>
    </row>
    <row r="44" spans="1:5" ht="15.75" x14ac:dyDescent="0.25">
      <c r="A44" s="1"/>
      <c r="B44" s="89" t="s">
        <v>98</v>
      </c>
      <c r="C44" s="93">
        <f>C43-C42</f>
        <v>84862.01</v>
      </c>
      <c r="D44" s="77"/>
    </row>
    <row r="45" spans="1:5" ht="15.75" x14ac:dyDescent="0.25">
      <c r="A45" s="1"/>
      <c r="B45" s="70"/>
      <c r="C45" s="70"/>
      <c r="D45" s="77"/>
    </row>
    <row r="46" spans="1:5" ht="15.75" x14ac:dyDescent="0.25">
      <c r="A46" s="1"/>
      <c r="B46" s="70"/>
      <c r="C46" s="70"/>
      <c r="D46" s="77"/>
    </row>
    <row r="47" spans="1:5" ht="15.75" x14ac:dyDescent="0.25">
      <c r="A47" s="1" t="s">
        <v>99</v>
      </c>
      <c r="B47" s="70" t="s">
        <v>122</v>
      </c>
      <c r="C47" s="70"/>
      <c r="D47" s="77"/>
    </row>
    <row r="48" spans="1:5" ht="15.75" x14ac:dyDescent="0.25">
      <c r="A48" s="1"/>
      <c r="B48" s="70" t="s">
        <v>123</v>
      </c>
      <c r="C48" s="70"/>
      <c r="D48" s="77"/>
    </row>
    <row r="49" spans="1:4" ht="15.75" x14ac:dyDescent="0.25">
      <c r="A49" s="1"/>
      <c r="B49" s="70" t="s">
        <v>124</v>
      </c>
      <c r="C49" s="70"/>
      <c r="D49" s="77"/>
    </row>
    <row r="50" spans="1:4" ht="15.75" x14ac:dyDescent="0.25">
      <c r="A50" s="1"/>
      <c r="B50" s="70"/>
      <c r="C50" s="70"/>
      <c r="D50" s="77"/>
    </row>
    <row r="51" spans="1:4" ht="15.75" x14ac:dyDescent="0.25">
      <c r="A51" s="1"/>
      <c r="B51" s="70"/>
      <c r="C51" s="70"/>
      <c r="D51" s="77"/>
    </row>
    <row r="52" spans="1:4" ht="15.75" x14ac:dyDescent="0.25">
      <c r="A52" s="1"/>
      <c r="B52" s="70" t="s">
        <v>100</v>
      </c>
      <c r="C52" s="70"/>
      <c r="D52" s="77"/>
    </row>
    <row r="53" spans="1:4" ht="15.75" x14ac:dyDescent="0.25">
      <c r="A53" s="1"/>
      <c r="B53" s="70"/>
      <c r="C53" s="70"/>
      <c r="D53" s="77"/>
    </row>
    <row r="54" spans="1:4" ht="15.75" x14ac:dyDescent="0.25">
      <c r="A54" s="1"/>
      <c r="B54" s="70"/>
      <c r="C54" s="70"/>
      <c r="D54" s="77"/>
    </row>
  </sheetData>
  <mergeCells count="6">
    <mergeCell ref="A1:C1"/>
    <mergeCell ref="A2:C2"/>
    <mergeCell ref="A3:C3"/>
    <mergeCell ref="A4:C4"/>
    <mergeCell ref="A5:C5"/>
    <mergeCell ref="B15:C1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2кв</vt:lpstr>
      <vt:lpstr>3кв</vt:lpstr>
      <vt:lpstr>4кв</vt:lpstr>
      <vt:lpstr>отчет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2025-02-17T12:14:36Z</dcterms:modified>
</cp:coreProperties>
</file>